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<sst xmlns="http://schemas.openxmlformats.org/spreadsheetml/2006/main" count="54" uniqueCount="37">
  <si>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5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</si>
  <si>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</si>
  <si>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</si>
  <si>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</si>
  <si>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</si>
  <si>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</si>
  <si>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</si>
  <si>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</si>
  <si>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</si>
  <si>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</si>
  <si>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</si>
  <si>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</si>
  <si>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</si>
  <si>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</si>
  <si>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</si>
  <si>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</si>
  <si>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</si>
  <si>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</si>
  <si>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</si>
  <si>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</si>
  <si>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</si>
  <si>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r>
      <rPr>
        <sz val="9"/>
        <rFont val="宋体"/>
        <charset val="134"/>
      </rPr>
      <t>湖南路</t>
    </r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</si>
  <si>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</si>
  <si>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</si>
  <si>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</si>
  <si>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</si>
  <si>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</si>
  <si>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</si>
  <si>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</si>
  <si>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</si>
  <si>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</si>
  <si>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</si>
  <si>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</si>
  <si>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</si>
  <si>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r>
      <rPr>
        <sz val="9"/>
        <rFont val="仿宋_GB2312"/>
        <charset val="134"/>
      </rPr>
      <t>合计</t>
    </r>
  </si>
  <si>
    <r>
      <rPr>
        <sz val="9"/>
        <rFont val="宋体"/>
        <charset val="134"/>
      </rPr>
      <t>备注</t>
    </r>
  </si>
  <si>
    <t>鼓楼区5月补发：1、生活补贴：低内50%，4人1620元；低内25%，2人540元；低外100%，5人5400元；低外40%，2人864元。合计8424元。2、护理补贴：37人5180元。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</si>
</sst>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0.000000_);[Red]\(0.000000\)"/>
    <numFmt numFmtId="179" formatCode="0.0000_);[Red]\(0.0000\)"/>
    <numFmt numFmtId="180" formatCode="0.0000;[Red]0.0000"/>
    <numFmt numFmtId="181" formatCode="0.00000;[Red]0.00000"/>
    <numFmt numFmtId="182" formatCode="0.00000_ "/>
    <numFmt numFmtId="183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name val="宋体"/>
      <charset val="134"/>
    </font>
    <font>
      <sz val="9"/>
      <color rgb="FFFF0000"/>
      <name val="Times New Roman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43" fontId="36" fillId="0" borderId="0" applyFont="0" applyFill="0" applyBorder="0" applyAlignment="0" applyProtection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 applyBorder="0"/>
    <xf numFmtId="0" fontId="36" fillId="0" borderId="0"/>
    <xf numFmtId="0" fontId="35" fillId="0" borderId="0" applyBorder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478" applyNumberFormat="1" applyFont="1" applyFill="1" applyBorder="1" applyAlignment="1">
      <alignment horizontal="center" vertical="center"/>
    </xf>
    <xf numFmtId="177" fontId="7" fillId="0" borderId="1" xfId="807" applyNumberFormat="1" applyFont="1" applyFill="1" applyBorder="1" applyAlignment="1">
      <alignment horizontal="center" vertical="center"/>
    </xf>
    <xf numFmtId="178" fontId="7" fillId="0" borderId="1" xfId="807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9" fontId="7" fillId="0" borderId="1" xfId="807" applyNumberFormat="1" applyFont="1" applyFill="1" applyBorder="1" applyAlignment="1">
      <alignment horizontal="center" vertical="center"/>
    </xf>
    <xf numFmtId="176" fontId="12" fillId="0" borderId="1" xfId="478" applyNumberFormat="1" applyFont="1" applyFill="1" applyBorder="1" applyAlignment="1">
      <alignment horizontal="center" vertical="center"/>
    </xf>
    <xf numFmtId="178" fontId="12" fillId="0" borderId="1" xfId="478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8" fontId="13" fillId="0" borderId="1" xfId="478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181" fontId="14" fillId="0" borderId="1" xfId="0" applyNumberFormat="1" applyFont="1" applyFill="1" applyBorder="1" applyAlignment="1">
      <alignment horizontal="center" vertical="center"/>
    </xf>
    <xf numFmtId="179" fontId="13" fillId="0" borderId="1" xfId="807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1" fontId="9" fillId="0" borderId="1" xfId="0" applyNumberFormat="1" applyFont="1" applyFill="1" applyBorder="1" applyAlignment="1">
      <alignment horizontal="center" vertical="center"/>
    </xf>
    <xf numFmtId="182" fontId="9" fillId="0" borderId="4" xfId="0" applyNumberFormat="1" applyFont="1" applyFill="1" applyBorder="1" applyAlignment="1">
      <alignment horizontal="center" vertical="center"/>
    </xf>
    <xf numFmtId="183" fontId="14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Y6" sqref="Y6"/>
    </sheetView>
  </sheetViews>
  <sheetFormatPr defaultColWidth="9" defaultRowHeight="13.5"/>
  <cols>
    <col min="1" max="1" width="2.5" style="1" customWidth="1"/>
    <col min="2" max="2" width="5.88333333333333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6" t="s">
        <v>21</v>
      </c>
      <c r="C6" s="8">
        <v>27</v>
      </c>
      <c r="D6" s="9">
        <v>1.458</v>
      </c>
      <c r="E6" s="8">
        <v>13</v>
      </c>
      <c r="F6" s="9">
        <v>0.5616</v>
      </c>
      <c r="G6" s="8">
        <v>12</v>
      </c>
      <c r="H6" s="10">
        <v>0.324</v>
      </c>
      <c r="I6" s="8">
        <v>44</v>
      </c>
      <c r="J6" s="21">
        <v>4.752</v>
      </c>
      <c r="K6" s="8">
        <v>2</v>
      </c>
      <c r="L6" s="9">
        <v>0.1296</v>
      </c>
      <c r="M6" s="8">
        <v>23</v>
      </c>
      <c r="N6" s="9">
        <v>0.9936</v>
      </c>
      <c r="O6" s="22">
        <f t="shared" ref="O6:O18" si="0">C6+E6+G6+I6+K6+M6</f>
        <v>121</v>
      </c>
      <c r="P6" s="23">
        <f t="shared" ref="P6:P18" si="1">N6+L6+J6+H6+F6+D6</f>
        <v>8.2188</v>
      </c>
      <c r="Q6" s="8">
        <v>337</v>
      </c>
      <c r="R6" s="21">
        <v>4.732</v>
      </c>
      <c r="S6" s="8">
        <v>5</v>
      </c>
      <c r="T6" s="21">
        <f t="shared" ref="T6:T14" si="2">400*S6/10000</f>
        <v>0.2</v>
      </c>
      <c r="U6" s="27">
        <f t="shared" ref="U6:U18" si="3">R6+T6</f>
        <v>4.932</v>
      </c>
      <c r="V6" s="28">
        <f t="shared" ref="V6:V17" si="4">U6+P6</f>
        <v>13.1508</v>
      </c>
      <c r="W6" s="28">
        <f t="shared" ref="W6:W18" si="5">V6-T6</f>
        <v>12.9508</v>
      </c>
    </row>
    <row r="7" s="2" customFormat="1" ht="20.1" customHeight="1" spans="1:23">
      <c r="A7" s="11">
        <v>2</v>
      </c>
      <c r="B7" s="12" t="s">
        <v>22</v>
      </c>
      <c r="C7" s="8">
        <v>39</v>
      </c>
      <c r="D7" s="9">
        <v>2.106</v>
      </c>
      <c r="E7" s="8">
        <v>25</v>
      </c>
      <c r="F7" s="9">
        <v>1.08</v>
      </c>
      <c r="G7" s="8">
        <v>10</v>
      </c>
      <c r="H7" s="10">
        <v>0.27</v>
      </c>
      <c r="I7" s="8">
        <v>49</v>
      </c>
      <c r="J7" s="21">
        <v>5.4</v>
      </c>
      <c r="K7" s="8">
        <v>1</v>
      </c>
      <c r="L7" s="9">
        <v>0.0648</v>
      </c>
      <c r="M7" s="8">
        <v>31</v>
      </c>
      <c r="N7" s="9">
        <v>1.3392</v>
      </c>
      <c r="O7" s="22">
        <f t="shared" si="0"/>
        <v>155</v>
      </c>
      <c r="P7" s="23">
        <f t="shared" si="1"/>
        <v>10.26</v>
      </c>
      <c r="Q7" s="8">
        <v>343</v>
      </c>
      <c r="R7" s="21">
        <v>4.802</v>
      </c>
      <c r="S7" s="8">
        <v>12</v>
      </c>
      <c r="T7" s="21">
        <f t="shared" si="2"/>
        <v>0.48</v>
      </c>
      <c r="U7" s="27">
        <f t="shared" si="3"/>
        <v>5.282</v>
      </c>
      <c r="V7" s="28">
        <f t="shared" si="4"/>
        <v>15.542</v>
      </c>
      <c r="W7" s="28">
        <f t="shared" si="5"/>
        <v>15.062</v>
      </c>
    </row>
    <row r="8" s="2" customFormat="1" ht="19" customHeight="1" spans="1:23">
      <c r="A8" s="11">
        <v>3</v>
      </c>
      <c r="B8" s="12" t="s">
        <v>23</v>
      </c>
      <c r="C8" s="8">
        <v>53</v>
      </c>
      <c r="D8" s="9">
        <v>2.862</v>
      </c>
      <c r="E8" s="8">
        <v>37</v>
      </c>
      <c r="F8" s="9">
        <v>1.5984</v>
      </c>
      <c r="G8" s="8">
        <v>30</v>
      </c>
      <c r="H8" s="10">
        <v>0.81</v>
      </c>
      <c r="I8" s="8">
        <v>102</v>
      </c>
      <c r="J8" s="21">
        <v>11.124</v>
      </c>
      <c r="K8" s="8">
        <v>2</v>
      </c>
      <c r="L8" s="9">
        <v>0.1296</v>
      </c>
      <c r="M8" s="8">
        <v>28</v>
      </c>
      <c r="N8" s="9">
        <v>1.2096</v>
      </c>
      <c r="O8" s="22">
        <f t="shared" si="0"/>
        <v>252</v>
      </c>
      <c r="P8" s="23">
        <f t="shared" si="1"/>
        <v>17.7336</v>
      </c>
      <c r="Q8" s="8">
        <v>541</v>
      </c>
      <c r="R8" s="21">
        <v>7.588</v>
      </c>
      <c r="S8" s="8">
        <v>27</v>
      </c>
      <c r="T8" s="21">
        <f t="shared" si="2"/>
        <v>1.08</v>
      </c>
      <c r="U8" s="27">
        <f t="shared" si="3"/>
        <v>8.668</v>
      </c>
      <c r="V8" s="28">
        <f t="shared" si="4"/>
        <v>26.4016</v>
      </c>
      <c r="W8" s="28">
        <f t="shared" si="5"/>
        <v>25.3216</v>
      </c>
    </row>
    <row r="9" s="2" customFormat="1" ht="20.1" customHeight="1" spans="1:23">
      <c r="A9" s="11">
        <v>4</v>
      </c>
      <c r="B9" s="6" t="s">
        <v>24</v>
      </c>
      <c r="C9" s="8">
        <v>46</v>
      </c>
      <c r="D9" s="9">
        <f>540*C9/10000</f>
        <v>2.484</v>
      </c>
      <c r="E9" s="8">
        <v>19</v>
      </c>
      <c r="F9" s="9">
        <f>432*E9/10000</f>
        <v>0.8208</v>
      </c>
      <c r="G9" s="8">
        <v>17</v>
      </c>
      <c r="H9" s="10">
        <f>270*G9/10000</f>
        <v>0.459</v>
      </c>
      <c r="I9" s="8">
        <v>69</v>
      </c>
      <c r="J9" s="21">
        <v>7.56</v>
      </c>
      <c r="K9" s="8">
        <v>2</v>
      </c>
      <c r="L9" s="9">
        <v>0.1296</v>
      </c>
      <c r="M9" s="8">
        <v>32</v>
      </c>
      <c r="N9" s="9">
        <v>1.4256</v>
      </c>
      <c r="O9" s="22">
        <f t="shared" si="0"/>
        <v>185</v>
      </c>
      <c r="P9" s="23">
        <f t="shared" si="1"/>
        <v>12.879</v>
      </c>
      <c r="Q9" s="8">
        <f>406+46</f>
        <v>452</v>
      </c>
      <c r="R9" s="21">
        <f>5.712+0.644</f>
        <v>6.356</v>
      </c>
      <c r="S9" s="8">
        <v>6</v>
      </c>
      <c r="T9" s="21">
        <f t="shared" si="2"/>
        <v>0.24</v>
      </c>
      <c r="U9" s="27">
        <f t="shared" si="3"/>
        <v>6.596</v>
      </c>
      <c r="V9" s="28">
        <f t="shared" si="4"/>
        <v>19.475</v>
      </c>
      <c r="W9" s="28">
        <f t="shared" si="5"/>
        <v>19.235</v>
      </c>
    </row>
    <row r="10" s="2" customFormat="1" ht="22" customHeight="1" spans="1:23">
      <c r="A10" s="11">
        <v>5</v>
      </c>
      <c r="B10" s="12" t="s">
        <v>25</v>
      </c>
      <c r="C10" s="8">
        <v>31</v>
      </c>
      <c r="D10" s="9">
        <f>(540*C10/10000)</f>
        <v>1.674</v>
      </c>
      <c r="E10" s="8">
        <v>13</v>
      </c>
      <c r="F10" s="9">
        <f>432*E10/10000</f>
        <v>0.5616</v>
      </c>
      <c r="G10" s="8">
        <v>10</v>
      </c>
      <c r="H10" s="10">
        <f>270*G10/10000</f>
        <v>0.27</v>
      </c>
      <c r="I10" s="8">
        <v>41</v>
      </c>
      <c r="J10" s="21">
        <f>1080*I10/10000</f>
        <v>4.428</v>
      </c>
      <c r="K10" s="8">
        <v>1</v>
      </c>
      <c r="L10" s="9">
        <f>648*K10/10000</f>
        <v>0.0648</v>
      </c>
      <c r="M10" s="8">
        <v>18</v>
      </c>
      <c r="N10" s="9">
        <f>432*M10/10000</f>
        <v>0.7776</v>
      </c>
      <c r="O10" s="22">
        <f t="shared" si="0"/>
        <v>114</v>
      </c>
      <c r="P10" s="23">
        <f t="shared" si="1"/>
        <v>7.776</v>
      </c>
      <c r="Q10" s="8">
        <v>264</v>
      </c>
      <c r="R10" s="21">
        <f>140*Q10/10000+0.056</f>
        <v>3.752</v>
      </c>
      <c r="S10" s="8">
        <v>5</v>
      </c>
      <c r="T10" s="21">
        <f t="shared" si="2"/>
        <v>0.2</v>
      </c>
      <c r="U10" s="27">
        <f t="shared" si="3"/>
        <v>3.952</v>
      </c>
      <c r="V10" s="28">
        <f t="shared" si="4"/>
        <v>11.728</v>
      </c>
      <c r="W10" s="28">
        <f t="shared" si="5"/>
        <v>11.528</v>
      </c>
    </row>
    <row r="11" s="2" customFormat="1" ht="20.1" customHeight="1" spans="1:23">
      <c r="A11" s="11">
        <v>6</v>
      </c>
      <c r="B11" s="12" t="s">
        <v>26</v>
      </c>
      <c r="C11" s="8">
        <v>20</v>
      </c>
      <c r="D11" s="9">
        <v>1.08</v>
      </c>
      <c r="E11" s="8">
        <v>13</v>
      </c>
      <c r="F11" s="9">
        <v>0.5616</v>
      </c>
      <c r="G11" s="8">
        <v>4</v>
      </c>
      <c r="H11" s="10">
        <v>0.108</v>
      </c>
      <c r="I11" s="8">
        <v>54</v>
      </c>
      <c r="J11" s="21">
        <v>5.832</v>
      </c>
      <c r="K11" s="8">
        <v>0</v>
      </c>
      <c r="L11" s="9">
        <v>0</v>
      </c>
      <c r="M11" s="8">
        <v>13</v>
      </c>
      <c r="N11" s="9">
        <v>0.5616</v>
      </c>
      <c r="O11" s="22">
        <f t="shared" si="0"/>
        <v>104</v>
      </c>
      <c r="P11" s="23">
        <f t="shared" si="1"/>
        <v>8.1432</v>
      </c>
      <c r="Q11" s="8">
        <v>292</v>
      </c>
      <c r="R11" s="21">
        <v>4.13</v>
      </c>
      <c r="S11" s="8">
        <v>4</v>
      </c>
      <c r="T11" s="21">
        <f t="shared" si="2"/>
        <v>0.16</v>
      </c>
      <c r="U11" s="27">
        <f t="shared" si="3"/>
        <v>4.29</v>
      </c>
      <c r="V11" s="28">
        <f t="shared" si="4"/>
        <v>12.4332</v>
      </c>
      <c r="W11" s="28">
        <f t="shared" si="5"/>
        <v>12.2732</v>
      </c>
    </row>
    <row r="12" s="2" customFormat="1" ht="20.1" customHeight="1" spans="1:23">
      <c r="A12" s="11">
        <v>7</v>
      </c>
      <c r="B12" s="12" t="s">
        <v>27</v>
      </c>
      <c r="C12" s="8">
        <v>34</v>
      </c>
      <c r="D12" s="9">
        <v>1.89</v>
      </c>
      <c r="E12" s="8">
        <v>28</v>
      </c>
      <c r="F12" s="9">
        <v>1.2096</v>
      </c>
      <c r="G12" s="8">
        <v>26</v>
      </c>
      <c r="H12" s="10">
        <v>0.702</v>
      </c>
      <c r="I12" s="8">
        <v>70</v>
      </c>
      <c r="J12" s="21">
        <v>7.56</v>
      </c>
      <c r="K12" s="8">
        <v>0</v>
      </c>
      <c r="L12" s="9">
        <v>0</v>
      </c>
      <c r="M12" s="8">
        <v>19</v>
      </c>
      <c r="N12" s="9">
        <v>0.8208</v>
      </c>
      <c r="O12" s="22">
        <f t="shared" si="0"/>
        <v>177</v>
      </c>
      <c r="P12" s="23">
        <f t="shared" si="1"/>
        <v>12.1824</v>
      </c>
      <c r="Q12" s="8">
        <v>374</v>
      </c>
      <c r="R12" s="21">
        <v>5.334</v>
      </c>
      <c r="S12" s="8">
        <v>3</v>
      </c>
      <c r="T12" s="21">
        <f t="shared" si="2"/>
        <v>0.12</v>
      </c>
      <c r="U12" s="27">
        <f t="shared" si="3"/>
        <v>5.454</v>
      </c>
      <c r="V12" s="28">
        <f t="shared" si="4"/>
        <v>17.6364</v>
      </c>
      <c r="W12" s="28">
        <f t="shared" si="5"/>
        <v>17.5164</v>
      </c>
    </row>
    <row r="13" s="2" customFormat="1" ht="21" customHeight="1" spans="1:23">
      <c r="A13" s="11">
        <v>8</v>
      </c>
      <c r="B13" s="12" t="s">
        <v>28</v>
      </c>
      <c r="C13" s="8">
        <v>27</v>
      </c>
      <c r="D13" s="9">
        <v>1.566</v>
      </c>
      <c r="E13" s="8">
        <v>19</v>
      </c>
      <c r="F13" s="9">
        <v>0.8208</v>
      </c>
      <c r="G13" s="8">
        <v>19</v>
      </c>
      <c r="H13" s="10">
        <v>0.513</v>
      </c>
      <c r="I13" s="8">
        <v>49</v>
      </c>
      <c r="J13" s="21">
        <v>5.292</v>
      </c>
      <c r="K13" s="8">
        <v>2</v>
      </c>
      <c r="L13" s="9">
        <f>648*K13/10000</f>
        <v>0.1296</v>
      </c>
      <c r="M13" s="8">
        <v>17</v>
      </c>
      <c r="N13" s="9">
        <v>0.7344</v>
      </c>
      <c r="O13" s="22">
        <f t="shared" si="0"/>
        <v>133</v>
      </c>
      <c r="P13" s="23">
        <f t="shared" si="1"/>
        <v>9.0558</v>
      </c>
      <c r="Q13" s="8">
        <v>328</v>
      </c>
      <c r="R13" s="21">
        <v>4.676</v>
      </c>
      <c r="S13" s="8">
        <v>8</v>
      </c>
      <c r="T13" s="21">
        <f t="shared" si="2"/>
        <v>0.32</v>
      </c>
      <c r="U13" s="27">
        <f t="shared" si="3"/>
        <v>4.996</v>
      </c>
      <c r="V13" s="28">
        <f t="shared" si="4"/>
        <v>14.0518</v>
      </c>
      <c r="W13" s="28">
        <f t="shared" si="5"/>
        <v>13.7318</v>
      </c>
    </row>
    <row r="14" s="2" customFormat="1" ht="20.1" customHeight="1" spans="1:23">
      <c r="A14" s="11">
        <v>9</v>
      </c>
      <c r="B14" s="12" t="s">
        <v>29</v>
      </c>
      <c r="C14" s="8">
        <v>63</v>
      </c>
      <c r="D14" s="9">
        <v>3.402</v>
      </c>
      <c r="E14" s="8">
        <v>29</v>
      </c>
      <c r="F14" s="9">
        <v>1.2528</v>
      </c>
      <c r="G14" s="8">
        <v>23</v>
      </c>
      <c r="H14" s="10">
        <v>0.648</v>
      </c>
      <c r="I14" s="8">
        <v>56</v>
      </c>
      <c r="J14" s="21">
        <f>6.048+0.108</f>
        <v>6.156</v>
      </c>
      <c r="K14" s="8">
        <v>0</v>
      </c>
      <c r="L14" s="9">
        <v>0</v>
      </c>
      <c r="M14" s="8">
        <v>15</v>
      </c>
      <c r="N14" s="9">
        <v>0.648</v>
      </c>
      <c r="O14" s="22">
        <f t="shared" si="0"/>
        <v>186</v>
      </c>
      <c r="P14" s="23">
        <f t="shared" si="1"/>
        <v>12.1068</v>
      </c>
      <c r="Q14" s="8">
        <v>392</v>
      </c>
      <c r="R14" s="21">
        <f>5.488+0.07</f>
        <v>5.558</v>
      </c>
      <c r="S14" s="8">
        <v>11</v>
      </c>
      <c r="T14" s="21">
        <f t="shared" si="2"/>
        <v>0.44</v>
      </c>
      <c r="U14" s="27">
        <f t="shared" si="3"/>
        <v>5.998</v>
      </c>
      <c r="V14" s="28">
        <f t="shared" si="4"/>
        <v>18.1048</v>
      </c>
      <c r="W14" s="28">
        <f t="shared" si="5"/>
        <v>17.6648</v>
      </c>
    </row>
    <row r="15" s="2" customFormat="1" ht="20.1" customHeight="1" spans="1:23">
      <c r="A15" s="11">
        <v>10</v>
      </c>
      <c r="B15" s="12" t="s">
        <v>30</v>
      </c>
      <c r="C15" s="8">
        <v>34</v>
      </c>
      <c r="D15" s="9">
        <v>1.836</v>
      </c>
      <c r="E15" s="8">
        <v>34</v>
      </c>
      <c r="F15" s="9">
        <v>1.4688</v>
      </c>
      <c r="G15" s="8">
        <v>10</v>
      </c>
      <c r="H15" s="10">
        <v>0.27</v>
      </c>
      <c r="I15" s="8">
        <v>49</v>
      </c>
      <c r="J15" s="21">
        <v>5.292</v>
      </c>
      <c r="K15" s="8">
        <v>0</v>
      </c>
      <c r="L15" s="9">
        <v>0</v>
      </c>
      <c r="M15" s="8">
        <v>13</v>
      </c>
      <c r="N15" s="9">
        <v>0.5616</v>
      </c>
      <c r="O15" s="22">
        <f t="shared" si="0"/>
        <v>140</v>
      </c>
      <c r="P15" s="23">
        <f t="shared" si="1"/>
        <v>9.4284</v>
      </c>
      <c r="Q15" s="8">
        <v>303</v>
      </c>
      <c r="R15" s="21">
        <v>4.284</v>
      </c>
      <c r="S15" s="8">
        <v>5</v>
      </c>
      <c r="T15" s="21">
        <v>0.2</v>
      </c>
      <c r="U15" s="27">
        <f t="shared" si="3"/>
        <v>4.484</v>
      </c>
      <c r="V15" s="28">
        <f t="shared" si="4"/>
        <v>13.9124</v>
      </c>
      <c r="W15" s="28">
        <f t="shared" si="5"/>
        <v>13.7124</v>
      </c>
    </row>
    <row r="16" s="2" customFormat="1" ht="20.1" customHeight="1" spans="1:23">
      <c r="A16" s="11">
        <v>11</v>
      </c>
      <c r="B16" s="12" t="s">
        <v>31</v>
      </c>
      <c r="C16" s="8">
        <v>74</v>
      </c>
      <c r="D16" s="9">
        <v>3.996</v>
      </c>
      <c r="E16" s="8">
        <v>46</v>
      </c>
      <c r="F16" s="9">
        <v>1.9872</v>
      </c>
      <c r="G16" s="8">
        <v>30</v>
      </c>
      <c r="H16" s="10">
        <v>0.81</v>
      </c>
      <c r="I16" s="8">
        <v>73</v>
      </c>
      <c r="J16" s="21">
        <v>7.884</v>
      </c>
      <c r="K16" s="8">
        <v>2</v>
      </c>
      <c r="L16" s="9">
        <v>0.1296</v>
      </c>
      <c r="M16" s="8">
        <v>24</v>
      </c>
      <c r="N16" s="9">
        <v>1.0368</v>
      </c>
      <c r="O16" s="22">
        <f t="shared" si="0"/>
        <v>249</v>
      </c>
      <c r="P16" s="23">
        <f t="shared" si="1"/>
        <v>15.8436</v>
      </c>
      <c r="Q16" s="8">
        <v>427</v>
      </c>
      <c r="R16" s="21">
        <v>5.992</v>
      </c>
      <c r="S16" s="8">
        <v>19</v>
      </c>
      <c r="T16" s="21">
        <f>400*S16/10000</f>
        <v>0.76</v>
      </c>
      <c r="U16" s="27">
        <f t="shared" si="3"/>
        <v>6.752</v>
      </c>
      <c r="V16" s="28">
        <f t="shared" si="4"/>
        <v>22.5956</v>
      </c>
      <c r="W16" s="28">
        <f t="shared" si="5"/>
        <v>21.8356</v>
      </c>
    </row>
    <row r="17" s="2" customFormat="1" ht="21" customHeight="1" spans="1:23">
      <c r="A17" s="11">
        <v>12</v>
      </c>
      <c r="B17" s="12" t="s">
        <v>32</v>
      </c>
      <c r="C17" s="8">
        <v>104</v>
      </c>
      <c r="D17" s="9">
        <f>C17*0.054</f>
        <v>5.616</v>
      </c>
      <c r="E17" s="8">
        <v>71</v>
      </c>
      <c r="F17" s="9">
        <f>E17*0.0432</f>
        <v>3.0672</v>
      </c>
      <c r="G17" s="8">
        <v>45</v>
      </c>
      <c r="H17" s="10">
        <f>G17*0.027</f>
        <v>1.215</v>
      </c>
      <c r="I17" s="8">
        <v>68</v>
      </c>
      <c r="J17" s="21">
        <v>7.452</v>
      </c>
      <c r="K17" s="8">
        <v>0</v>
      </c>
      <c r="L17" s="9">
        <v>0</v>
      </c>
      <c r="M17" s="8">
        <v>55</v>
      </c>
      <c r="N17" s="9">
        <v>2.4192</v>
      </c>
      <c r="O17" s="22">
        <f t="shared" si="0"/>
        <v>343</v>
      </c>
      <c r="P17" s="23">
        <f t="shared" si="1"/>
        <v>19.7694</v>
      </c>
      <c r="Q17" s="8">
        <v>505</v>
      </c>
      <c r="R17" s="21">
        <v>7.098</v>
      </c>
      <c r="S17" s="8">
        <v>25</v>
      </c>
      <c r="T17" s="21">
        <f>S17*0.04</f>
        <v>1</v>
      </c>
      <c r="U17" s="27">
        <f t="shared" si="3"/>
        <v>8.098</v>
      </c>
      <c r="V17" s="28">
        <f t="shared" si="4"/>
        <v>27.8674</v>
      </c>
      <c r="W17" s="28">
        <f t="shared" si="5"/>
        <v>26.8674</v>
      </c>
    </row>
    <row r="18" s="2" customFormat="1" ht="20.1" customHeight="1" spans="1:23">
      <c r="A18" s="7">
        <v>13</v>
      </c>
      <c r="B18" s="6" t="s">
        <v>33</v>
      </c>
      <c r="C18" s="8">
        <v>50</v>
      </c>
      <c r="D18" s="9">
        <v>2.7</v>
      </c>
      <c r="E18" s="8">
        <v>33</v>
      </c>
      <c r="F18" s="9">
        <v>1.4256</v>
      </c>
      <c r="G18" s="8">
        <v>23</v>
      </c>
      <c r="H18" s="10">
        <v>0.648</v>
      </c>
      <c r="I18" s="8">
        <v>57</v>
      </c>
      <c r="J18" s="21">
        <v>6.156</v>
      </c>
      <c r="K18" s="8">
        <v>0</v>
      </c>
      <c r="L18" s="9">
        <f>591*K18/10000</f>
        <v>0</v>
      </c>
      <c r="M18" s="8">
        <v>14</v>
      </c>
      <c r="N18" s="9">
        <v>0.6048</v>
      </c>
      <c r="O18" s="22">
        <f t="shared" si="0"/>
        <v>177</v>
      </c>
      <c r="P18" s="23">
        <f t="shared" si="1"/>
        <v>11.5344</v>
      </c>
      <c r="Q18" s="8">
        <v>315</v>
      </c>
      <c r="R18" s="21">
        <v>4.438</v>
      </c>
      <c r="S18" s="8">
        <v>9</v>
      </c>
      <c r="T18" s="21">
        <v>0.36</v>
      </c>
      <c r="U18" s="27">
        <f t="shared" si="3"/>
        <v>4.798</v>
      </c>
      <c r="V18" s="28">
        <f>P18+U18</f>
        <v>16.3324</v>
      </c>
      <c r="W18" s="28">
        <f t="shared" si="5"/>
        <v>15.9724</v>
      </c>
    </row>
    <row r="19" s="3" customFormat="1" ht="19" customHeight="1" spans="1:23">
      <c r="A19" s="13" t="s">
        <v>34</v>
      </c>
      <c r="B19" s="14"/>
      <c r="C19" s="15">
        <f t="shared" ref="C19:W19" si="6">SUM(C6:C18)</f>
        <v>602</v>
      </c>
      <c r="D19" s="16">
        <f t="shared" si="6"/>
        <v>32.67</v>
      </c>
      <c r="E19" s="15">
        <f t="shared" si="6"/>
        <v>380</v>
      </c>
      <c r="F19" s="16">
        <f t="shared" si="6"/>
        <v>16.416</v>
      </c>
      <c r="G19" s="15">
        <f t="shared" si="6"/>
        <v>259</v>
      </c>
      <c r="H19" s="17">
        <f t="shared" si="6"/>
        <v>7.047</v>
      </c>
      <c r="I19" s="15">
        <f t="shared" si="6"/>
        <v>781</v>
      </c>
      <c r="J19" s="24">
        <f t="shared" si="6"/>
        <v>84.888</v>
      </c>
      <c r="K19" s="15">
        <f t="shared" si="6"/>
        <v>12</v>
      </c>
      <c r="L19" s="16">
        <f t="shared" si="6"/>
        <v>0.7776</v>
      </c>
      <c r="M19" s="15">
        <f t="shared" si="6"/>
        <v>302</v>
      </c>
      <c r="N19" s="16">
        <f t="shared" si="6"/>
        <v>13.1328</v>
      </c>
      <c r="O19" s="25">
        <f t="shared" si="6"/>
        <v>2336</v>
      </c>
      <c r="P19" s="26">
        <f t="shared" si="6"/>
        <v>154.9314</v>
      </c>
      <c r="Q19" s="15">
        <f t="shared" si="6"/>
        <v>4873</v>
      </c>
      <c r="R19" s="24">
        <f t="shared" si="6"/>
        <v>68.74</v>
      </c>
      <c r="S19" s="15">
        <f t="shared" si="6"/>
        <v>139</v>
      </c>
      <c r="T19" s="29">
        <f t="shared" si="6"/>
        <v>5.56</v>
      </c>
      <c r="U19" s="30">
        <f t="shared" si="6"/>
        <v>74.3</v>
      </c>
      <c r="V19" s="31">
        <f t="shared" si="6"/>
        <v>229.2314</v>
      </c>
      <c r="W19" s="31">
        <f t="shared" si="6"/>
        <v>223.6714</v>
      </c>
    </row>
    <row r="20" s="1" customFormat="1" ht="35" customHeight="1" spans="1:23">
      <c r="A20" s="6" t="s">
        <v>35</v>
      </c>
      <c r="B20" s="6"/>
      <c r="C20" s="18" t="s">
        <v>36</v>
      </c>
      <c r="D20" s="19"/>
      <c r="E20" s="20"/>
      <c r="F20" s="20"/>
      <c r="G20" s="19"/>
      <c r="H20" s="19"/>
      <c r="I20" s="19"/>
      <c r="J20" s="19"/>
      <c r="K20" s="20"/>
      <c r="L20" s="20"/>
      <c r="M20" s="20"/>
      <c r="N20" s="20"/>
      <c r="O20" s="19"/>
      <c r="P20" s="19"/>
      <c r="Q20" s="19"/>
      <c r="R20" s="19"/>
      <c r="S20" s="20"/>
      <c r="T20" s="20"/>
      <c r="U20" s="32">
        <f>P19+U19</f>
        <v>229.2314</v>
      </c>
      <c r="V20" s="15"/>
      <c r="W20" s="33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2025-05-08T02:03:11Z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